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of Calculator" sheetId="1" r:id="rId1"/>
    <sheet name="Profile View" sheetId="2" r:id="rId2"/>
    <sheet name="Sensitivity Table" sheetId="3" r:id="rId3"/>
    <sheet name="Instructions" sheetId="4" r:id="rId4"/>
  </sheets>
  <calcPr calcId="124519" fullCalcOnLoad="1"/>
</workbook>
</file>

<file path=xl/comments1.xml><?xml version="1.0" encoding="utf-8"?>
<comments xmlns="http://schemas.openxmlformats.org/spreadsheetml/2006/main">
  <authors>
    <author/>
  </authors>
  <commentList>
    <comment ref="C6" authorId="0">
      <text>
        <r>
          <rPr>
            <sz val="8"/>
            <color indexed="81"/>
            <rFont val="Tahoma"/>
            <family val="2"/>
          </rPr>
          <t>Manual Width uses C8. Solve Width from Midpoint calculates width from sidewall height, pitch, and target midpoint.</t>
        </r>
      </text>
    </comment>
  </commentList>
</comments>
</file>

<file path=xl/sharedStrings.xml><?xml version="1.0" encoding="utf-8"?>
<sst xmlns="http://schemas.openxmlformats.org/spreadsheetml/2006/main" count="82" uniqueCount="73">
  <si>
    <t>Gable Roof Profile Calculator</t>
  </si>
  <si>
    <t>Edit the blue input cells; the live building profile at right updates from the same geometry.</t>
  </si>
  <si>
    <t>DESIGN INPUTS</t>
  </si>
  <si>
    <t>Calculation mode</t>
  </si>
  <si>
    <t>Manual Width</t>
  </si>
  <si>
    <t>Sidewall / eave height S (ft)</t>
  </si>
  <si>
    <t>Manual building width W (ft)</t>
  </si>
  <si>
    <t>Roof pitch rise</t>
  </si>
  <si>
    <t>Roof pitch run</t>
  </si>
  <si>
    <t>Target midpoint height M (ft)</t>
  </si>
  <si>
    <t>Maximum midpoint limit (ft)</t>
  </si>
  <si>
    <t>CALCULATED GEOMETRY</t>
  </si>
  <si>
    <t>Pitch ratio (rise/run)</t>
  </si>
  <si>
    <t>Active building width (ft)</t>
  </si>
  <si>
    <t>Half span / run to peak (ft)</t>
  </si>
  <si>
    <t>Roof rise, eave to peak (ft)</t>
  </si>
  <si>
    <t>Midpoint rise above eave (ft)</t>
  </si>
  <si>
    <t>Midpoint height M (ft)</t>
  </si>
  <si>
    <t>Peak height P (ft)</t>
  </si>
  <si>
    <t>Roof slope length, one side (ft)</t>
  </si>
  <si>
    <t>Max sidewall at current width (ft)</t>
  </si>
  <si>
    <t>Max width at current sidewall (ft)</t>
  </si>
  <si>
    <t>Midpoint constraint status</t>
  </si>
  <si>
    <t>CORE EQUATIONS</t>
  </si>
  <si>
    <t>Midpoint height</t>
  </si>
  <si>
    <t>M = S + (W/4) × (Rise/Run)</t>
  </si>
  <si>
    <t>Peak height</t>
  </si>
  <si>
    <t>P = S + (W/2) × (Rise/Run)</t>
  </si>
  <si>
    <t>Solve width from midpoint</t>
  </si>
  <si>
    <t>W = 4(M − S) ÷ (Rise/Run)</t>
  </si>
  <si>
    <t>Maximum sidewall</t>
  </si>
  <si>
    <t>Smax = Mlimit − (W/4) × (Rise/Run)</t>
  </si>
  <si>
    <t>Maximum width</t>
  </si>
  <si>
    <t>Wmax = 4(Mlimit − S) ÷ (Rise/Run)</t>
  </si>
  <si>
    <t>LIVE PROFILE READOUT</t>
  </si>
  <si>
    <t>Sidewall height (ft)</t>
  </si>
  <si>
    <t>Active width (ft)</t>
  </si>
  <si>
    <t>Pitch</t>
  </si>
  <si>
    <t>Midpoint height (ft)</t>
  </si>
  <si>
    <t>Peak height (ft)</t>
  </si>
  <si>
    <t>Midpoint limit (ft)</t>
  </si>
  <si>
    <t>Status</t>
  </si>
  <si>
    <t>Gable Roof Profile — Live Excel Chart</t>
  </si>
  <si>
    <t>The chart below uses explicit worksheet X/Y ranges. Change inputs on Roof Calculator and Excel recalculates the profile.</t>
  </si>
  <si>
    <t>Constraint status</t>
  </si>
  <si>
    <t>BUILDING PROFILE XY DATA</t>
  </si>
  <si>
    <t>X (ft)</t>
  </si>
  <si>
    <t>Y (ft)</t>
  </si>
  <si>
    <t>ANNOTATION XY DATA</t>
  </si>
  <si>
    <t>Limit X</t>
  </si>
  <si>
    <t>Limit Y</t>
  </si>
  <si>
    <t>Eave X</t>
  </si>
  <si>
    <t>Eave Y</t>
  </si>
  <si>
    <t>Verification: right-click the chart → Select Data. The series should show Building Profile = H6:H11 / I6:I11, Roof Midpoints = K6:K7 / L6:L7, Midpoint Limit = K10:K11 / L10:L11, and Eave Height = K14:K15 / L14:L15.</t>
  </si>
  <si>
    <t>Sidewall / Width Sensitivity at Current Pitch &amp; Midpoint Limit</t>
  </si>
  <si>
    <t>Sidewall heights increase in 0.5 ft increments. Maximum width maintains the midpoint limit entered on Roof Calculator.</t>
  </si>
  <si>
    <t>Sidewall Height (ft)</t>
  </si>
  <si>
    <t>Max Width (ft)</t>
  </si>
  <si>
    <t>Resulting Midpoint (ft)</t>
  </si>
  <si>
    <t>Peak Height (ft)</t>
  </si>
  <si>
    <t>How to Use the Roof Profile Calculator</t>
  </si>
  <si>
    <t>1. Enter inputs</t>
  </si>
  <si>
    <t>On Roof Calculator, change the blue cells C6:C12. For a fixed width, use Manual Width. To solve width from a desired midpoint, choose Solve Width from Midpoint.</t>
  </si>
  <si>
    <t>2. Read geometry</t>
  </si>
  <si>
    <t>The calculated section returns active width, roof rise, midpoint height, peak height, slope length, and constraint status.</t>
  </si>
  <si>
    <t>3. View profile</t>
  </si>
  <si>
    <t>Open Profile View. The XY chart is linked to the visible helper data in H:I and K:L. Those helper cells are formulas tied directly to the calculator.</t>
  </si>
  <si>
    <t>4. Verify chart links</t>
  </si>
  <si>
    <t>Right-click the chart → Select Data. Each series should list actual Profile View cell ranges. You can edit those series manually if desired.</t>
  </si>
  <si>
    <t>5. Core equation</t>
  </si>
  <si>
    <t>M = S + (W/4) × (Rise/Run). Peak height P = S + (W/2) × (Rise/Run).</t>
  </si>
  <si>
    <t>6. Scale</t>
  </si>
  <si>
    <t>The chart window is fixed to X = -30…+30 ft and Y = 0…30 ft. The 2:1 chart size matches the 60:30 numeric span closely, so horizontal and vertical feet use the same visual scale.</t>
  </si>
</sst>
</file>

<file path=xl/styles.xml><?xml version="1.0" encoding="utf-8"?>
<styleSheet xmlns="http://schemas.openxmlformats.org/spreadsheetml/2006/main">
  <numFmts count="2">
    <numFmt numFmtId="164" formatCode="0.00"/>
    <numFmt numFmtId="165" formatCode="0.0000"/>
  </numFmts>
  <fonts count="16">
    <font>
      <sz val="11"/>
      <color theme="1"/>
      <name val="Calibri"/>
      <family val="2"/>
      <scheme val="minor"/>
    </font>
    <font>
      <b/>
      <sz val="18"/>
      <color rgb="FFFFFFFF"/>
      <name val="Calibri"/>
      <family val="2"/>
      <scheme val="minor"/>
    </font>
    <font>
      <i/>
      <sz val="10"/>
      <color rgb="FF666666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666666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548235"/>
      <name val="Calibri"/>
      <family val="2"/>
      <scheme val="minor"/>
    </font>
    <font>
      <b/>
      <sz val="11"/>
      <color rgb="FF66666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666666"/>
      <name val="Calibri"/>
      <family val="2"/>
      <scheme val="minor"/>
    </font>
    <font>
      <sz val="8"/>
      <color rgb="FF666666"/>
      <name val="Calibri"/>
      <family val="2"/>
      <scheme val="minor"/>
    </font>
    <font>
      <i/>
      <sz val="9"/>
      <color rgb="FF666666"/>
      <name val="Calibri"/>
      <family val="2"/>
      <scheme val="minor"/>
    </font>
    <font>
      <sz val="8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666666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0" borderId="0" xfId="0" applyFont="1"/>
    <xf numFmtId="0" fontId="3" fillId="2" borderId="0" xfId="0" applyFont="1" applyFill="1" applyAlignment="1">
      <alignment horizontal="left"/>
    </xf>
    <xf numFmtId="0" fontId="4" fillId="0" borderId="0" xfId="0" applyFont="1"/>
    <xf numFmtId="0" fontId="5" fillId="3" borderId="1" xfId="0" applyFont="1" applyFill="1" applyBorder="1"/>
    <xf numFmtId="0" fontId="6" fillId="0" borderId="0" xfId="0" applyFont="1"/>
    <xf numFmtId="164" fontId="7" fillId="3" borderId="1" xfId="0" applyNumberFormat="1" applyFont="1" applyFill="1" applyBorder="1"/>
    <xf numFmtId="165" fontId="6" fillId="4" borderId="0" xfId="0" applyNumberFormat="1" applyFont="1" applyFill="1"/>
    <xf numFmtId="164" fontId="6" fillId="4" borderId="0" xfId="0" applyNumberFormat="1" applyFont="1" applyFill="1"/>
    <xf numFmtId="164" fontId="8" fillId="4" borderId="0" xfId="0" applyNumberFormat="1" applyFont="1" applyFill="1"/>
    <xf numFmtId="0" fontId="9" fillId="5" borderId="0" xfId="0" applyFont="1" applyFill="1" applyAlignment="1">
      <alignment horizontal="center"/>
    </xf>
    <xf numFmtId="0" fontId="10" fillId="0" borderId="0" xfId="0" applyFont="1"/>
    <xf numFmtId="164" fontId="11" fillId="4" borderId="0" xfId="0" applyNumberFormat="1" applyFont="1" applyFill="1"/>
    <xf numFmtId="0" fontId="12" fillId="0" borderId="0" xfId="0" applyFont="1"/>
    <xf numFmtId="0" fontId="11" fillId="4" borderId="0" xfId="0" applyFont="1" applyFill="1"/>
    <xf numFmtId="0" fontId="3" fillId="6" borderId="0" xfId="0" applyFont="1" applyFill="1" applyAlignment="1">
      <alignment horizontal="center"/>
    </xf>
    <xf numFmtId="164" fontId="13" fillId="0" borderId="0" xfId="0" applyNumberFormat="1" applyFont="1"/>
    <xf numFmtId="0" fontId="13" fillId="0" borderId="0" xfId="0" applyFont="1"/>
    <xf numFmtId="0" fontId="14" fillId="0" borderId="0" xfId="0" applyFont="1" applyAlignment="1">
      <alignment vertical="top" wrapText="1"/>
    </xf>
    <xf numFmtId="0" fontId="3" fillId="2" borderId="0" xfId="0" applyFont="1" applyFill="1" applyAlignment="1">
      <alignment horizontal="center"/>
    </xf>
    <xf numFmtId="164" fontId="4" fillId="0" borderId="0" xfId="0" applyNumberFormat="1" applyFont="1"/>
    <xf numFmtId="164" fontId="6" fillId="0" borderId="0" xfId="0" applyNumberFormat="1" applyFont="1"/>
  </cellXfs>
  <cellStyles count="1">
    <cellStyle name="Normal" xfId="0" builtinId="0"/>
  </cellStyles>
  <dxfs count="1">
    <dxf>
      <font>
        <b/>
        <color rgb="FFC00000"/>
      </font>
      <fill>
        <patternFill>
          <bgColor rgb="FFF4CCCC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Live Building End Profile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Building Profile</c:v>
          </c:tx>
          <c:spPr>
            <a:ln w="31750">
              <a:solidFill>
                <a:srgbClr val="17365D"/>
              </a:solidFill>
            </a:ln>
          </c:spPr>
          <c:marker>
            <c:symbol val="none"/>
          </c:marker>
          <c:xVal>
            <c:numRef>
              <c:f>'Profile View'!$H$6:$H$11</c:f>
              <c:numCache>
                <c:formatCode>General</c:formatCode>
                <c:ptCount val="6"/>
                <c:pt idx="0">
                  <c:v>-12.0</c:v>
                </c:pt>
                <c:pt idx="1">
                  <c:v>-12.0</c:v>
                </c:pt>
                <c:pt idx="2">
                  <c:v>0</c:v>
                </c:pt>
                <c:pt idx="3">
                  <c:v>12.0</c:v>
                </c:pt>
                <c:pt idx="4">
                  <c:v>12.0</c:v>
                </c:pt>
                <c:pt idx="5">
                  <c:v>-12.0</c:v>
                </c:pt>
              </c:numCache>
            </c:numRef>
          </c:xVal>
          <c:yVal>
            <c:numRef>
              <c:f>'Profile View'!$I$6:$I$11</c:f>
              <c:numCache>
                <c:formatCode>General</c:formatCode>
                <c:ptCount val="6"/>
                <c:pt idx="0">
                  <c:v>0</c:v>
                </c:pt>
                <c:pt idx="1">
                  <c:v>8.5</c:v>
                </c:pt>
                <c:pt idx="2">
                  <c:v>15.5</c:v>
                </c:pt>
                <c:pt idx="3">
                  <c:v>8.5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</c:ser>
        <c:ser>
          <c:idx val="1"/>
          <c:order val="1"/>
          <c:tx>
            <c:v>Roof Midpoints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548235"/>
              </a:solidFill>
              <a:ln>
                <a:solidFill>
                  <a:srgbClr val="548235"/>
                </a:solidFill>
              </a:ln>
            </c:spPr>
          </c:marker>
          <c:xVal>
            <c:numRef>
              <c:f>'Profile View'!$K$6:$K$7</c:f>
              <c:numCache>
                <c:formatCode>General</c:formatCode>
                <c:ptCount val="2"/>
                <c:pt idx="0">
                  <c:v>-6.0</c:v>
                </c:pt>
                <c:pt idx="1">
                  <c:v>6.0</c:v>
                </c:pt>
              </c:numCache>
            </c:numRef>
          </c:xVal>
          <c:yVal>
            <c:numRef>
              <c:f>'Profile View'!$L$6:$L$7</c:f>
              <c:numCache>
                <c:formatCode>General</c:formatCode>
                <c:ptCount val="2"/>
                <c:pt idx="0">
                  <c:v>12.0</c:v>
                </c:pt>
                <c:pt idx="1">
                  <c:v>12.0</c:v>
                </c:pt>
              </c:numCache>
            </c:numRef>
          </c:yVal>
        </c:ser>
        <c:ser>
          <c:idx val="2"/>
          <c:order val="2"/>
          <c:tx>
            <c:v>Midpoint Limit</c:v>
          </c:tx>
          <c:spPr>
            <a:ln w="19050">
              <a:solidFill>
                <a:srgbClr val="C00000"/>
              </a:solidFill>
              <a:prstDash val="dash"/>
            </a:ln>
          </c:spPr>
          <c:marker>
            <c:symbol val="none"/>
          </c:marker>
          <c:xVal>
            <c:numRef>
              <c:f>'Profile View'!$K$10:$K$11</c:f>
              <c:numCache>
                <c:formatCode>General</c:formatCode>
                <c:ptCount val="2"/>
                <c:pt idx="0">
                  <c:v>-30</c:v>
                </c:pt>
                <c:pt idx="1">
                  <c:v>30</c:v>
                </c:pt>
              </c:numCache>
            </c:numRef>
          </c:xVal>
          <c:yVal>
            <c:numRef>
              <c:f>'Profile View'!$L$10:$L$11</c:f>
              <c:numCache>
                <c:formatCode>General</c:formatCode>
                <c:ptCount val="2"/>
                <c:pt idx="0">
                  <c:v>12.0</c:v>
                </c:pt>
                <c:pt idx="1">
                  <c:v>12.0</c:v>
                </c:pt>
              </c:numCache>
            </c:numRef>
          </c:yVal>
        </c:ser>
        <c:ser>
          <c:idx val="3"/>
          <c:order val="3"/>
          <c:tx>
            <c:v>Eave Height</c:v>
          </c:tx>
          <c:spPr>
            <a:ln w="12700">
              <a:solidFill>
                <a:srgbClr val="666666"/>
              </a:solidFill>
              <a:prstDash val="dot"/>
            </a:ln>
          </c:spPr>
          <c:marker>
            <c:symbol val="none"/>
          </c:marker>
          <c:xVal>
            <c:numRef>
              <c:f>'Profile View'!$K$14:$K$15</c:f>
              <c:numCache>
                <c:formatCode>General</c:formatCode>
                <c:ptCount val="2"/>
                <c:pt idx="0">
                  <c:v>-12.0</c:v>
                </c:pt>
                <c:pt idx="1">
                  <c:v>12.0</c:v>
                </c:pt>
              </c:numCache>
            </c:numRef>
          </c:xVal>
          <c:yVal>
            <c:numRef>
              <c:f>'Profile View'!$L$14:$L$15</c:f>
              <c:numCache>
                <c:formatCode>General</c:formatCode>
                <c:ptCount val="2"/>
                <c:pt idx="0">
                  <c:v>8.5</c:v>
                </c:pt>
                <c:pt idx="1">
                  <c:v>8.5</c:v>
                </c:pt>
              </c:numCache>
            </c:numRef>
          </c:yVal>
        </c:ser>
        <c:axId val="50010001"/>
        <c:axId val="50010002"/>
      </c:scatterChart>
      <c:valAx>
        <c:axId val="50010001"/>
        <c:scaling>
          <c:orientation val="minMax"/>
          <c:max val="30"/>
          <c:min val="-3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Horizontal distance (ft)</a:t>
                </a:r>
              </a:p>
            </c:rich>
          </c:tx>
          <c:layout/>
        </c:title>
        <c:numFmt formatCode="General" sourceLinked="1"/>
        <c:tickLblPos val="nextTo"/>
        <c:crossAx val="50010002"/>
        <c:crosses val="min"/>
        <c:crossBetween val="midCat"/>
        <c:majorUnit val="5"/>
      </c:valAx>
      <c:valAx>
        <c:axId val="50010002"/>
        <c:scaling>
          <c:orientation val="minMax"/>
          <c:max val="30"/>
          <c:min val="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Height (ft)</a:t>
                </a:r>
              </a:p>
            </c:rich>
          </c:tx>
          <c:layout/>
        </c:title>
        <c:numFmt formatCode="General" sourceLinked="1"/>
        <c:tickLblPos val="nextTo"/>
        <c:crossAx val="50010001"/>
        <c:crosses val="min"/>
        <c:crossBetween val="midCat"/>
        <c:majorUnit val="5"/>
      </c:valAx>
      <c:spPr>
        <a:ln>
          <a:solidFill>
            <a:srgbClr val="BFBFBF"/>
          </a:solidFill>
        </a:ln>
      </c:spPr>
    </c:plotArea>
    <c:legend>
      <c:legendPos val="b"/>
      <c:layout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Building End Profile — XY Scale in Feet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Building Profile</c:v>
          </c:tx>
          <c:spPr>
            <a:ln w="31750">
              <a:solidFill>
                <a:srgbClr val="17365D"/>
              </a:solidFill>
            </a:ln>
          </c:spPr>
          <c:marker>
            <c:symbol val="none"/>
          </c:marker>
          <c:xVal>
            <c:numRef>
              <c:f>'Profile View'!$H$6:$H$11</c:f>
              <c:numCache>
                <c:formatCode>General</c:formatCode>
                <c:ptCount val="6"/>
                <c:pt idx="0">
                  <c:v>-12.0</c:v>
                </c:pt>
                <c:pt idx="1">
                  <c:v>-12.0</c:v>
                </c:pt>
                <c:pt idx="2">
                  <c:v>0</c:v>
                </c:pt>
                <c:pt idx="3">
                  <c:v>12.0</c:v>
                </c:pt>
                <c:pt idx="4">
                  <c:v>12.0</c:v>
                </c:pt>
                <c:pt idx="5">
                  <c:v>-12.0</c:v>
                </c:pt>
              </c:numCache>
            </c:numRef>
          </c:xVal>
          <c:yVal>
            <c:numRef>
              <c:f>'Profile View'!$I$6:$I$11</c:f>
              <c:numCache>
                <c:formatCode>General</c:formatCode>
                <c:ptCount val="6"/>
                <c:pt idx="0">
                  <c:v>0</c:v>
                </c:pt>
                <c:pt idx="1">
                  <c:v>8.5</c:v>
                </c:pt>
                <c:pt idx="2">
                  <c:v>15.5</c:v>
                </c:pt>
                <c:pt idx="3">
                  <c:v>8.5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</c:ser>
        <c:ser>
          <c:idx val="1"/>
          <c:order val="1"/>
          <c:tx>
            <c:v>Roof Midpoints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548235"/>
              </a:solidFill>
              <a:ln>
                <a:solidFill>
                  <a:srgbClr val="548235"/>
                </a:solidFill>
              </a:ln>
            </c:spPr>
          </c:marker>
          <c:xVal>
            <c:numRef>
              <c:f>'Profile View'!$K$6:$K$7</c:f>
              <c:numCache>
                <c:formatCode>General</c:formatCode>
                <c:ptCount val="2"/>
                <c:pt idx="0">
                  <c:v>-6.0</c:v>
                </c:pt>
                <c:pt idx="1">
                  <c:v>6.0</c:v>
                </c:pt>
              </c:numCache>
            </c:numRef>
          </c:xVal>
          <c:yVal>
            <c:numRef>
              <c:f>'Profile View'!$L$6:$L$7</c:f>
              <c:numCache>
                <c:formatCode>General</c:formatCode>
                <c:ptCount val="2"/>
                <c:pt idx="0">
                  <c:v>12.0</c:v>
                </c:pt>
                <c:pt idx="1">
                  <c:v>12.0</c:v>
                </c:pt>
              </c:numCache>
            </c:numRef>
          </c:yVal>
        </c:ser>
        <c:ser>
          <c:idx val="2"/>
          <c:order val="2"/>
          <c:tx>
            <c:v>Midpoint Limit</c:v>
          </c:tx>
          <c:spPr>
            <a:ln w="19050">
              <a:solidFill>
                <a:srgbClr val="C00000"/>
              </a:solidFill>
              <a:prstDash val="dash"/>
            </a:ln>
          </c:spPr>
          <c:marker>
            <c:symbol val="none"/>
          </c:marker>
          <c:xVal>
            <c:numRef>
              <c:f>'Profile View'!$K$10:$K$11</c:f>
              <c:numCache>
                <c:formatCode>General</c:formatCode>
                <c:ptCount val="2"/>
                <c:pt idx="0">
                  <c:v>-30</c:v>
                </c:pt>
                <c:pt idx="1">
                  <c:v>30</c:v>
                </c:pt>
              </c:numCache>
            </c:numRef>
          </c:xVal>
          <c:yVal>
            <c:numRef>
              <c:f>'Profile View'!$L$10:$L$11</c:f>
              <c:numCache>
                <c:formatCode>General</c:formatCode>
                <c:ptCount val="2"/>
                <c:pt idx="0">
                  <c:v>12.0</c:v>
                </c:pt>
                <c:pt idx="1">
                  <c:v>12.0</c:v>
                </c:pt>
              </c:numCache>
            </c:numRef>
          </c:yVal>
        </c:ser>
        <c:ser>
          <c:idx val="3"/>
          <c:order val="3"/>
          <c:tx>
            <c:v>Eave Height</c:v>
          </c:tx>
          <c:spPr>
            <a:ln w="12700">
              <a:solidFill>
                <a:srgbClr val="666666"/>
              </a:solidFill>
              <a:prstDash val="dot"/>
            </a:ln>
          </c:spPr>
          <c:marker>
            <c:symbol val="none"/>
          </c:marker>
          <c:xVal>
            <c:numRef>
              <c:f>'Profile View'!$K$14:$K$15</c:f>
              <c:numCache>
                <c:formatCode>General</c:formatCode>
                <c:ptCount val="2"/>
                <c:pt idx="0">
                  <c:v>-12.0</c:v>
                </c:pt>
                <c:pt idx="1">
                  <c:v>12.0</c:v>
                </c:pt>
              </c:numCache>
            </c:numRef>
          </c:xVal>
          <c:yVal>
            <c:numRef>
              <c:f>'Profile View'!$L$14:$L$15</c:f>
              <c:numCache>
                <c:formatCode>General</c:formatCode>
                <c:ptCount val="2"/>
                <c:pt idx="0">
                  <c:v>8.5</c:v>
                </c:pt>
                <c:pt idx="1">
                  <c:v>8.5</c:v>
                </c:pt>
              </c:numCache>
            </c:numRef>
          </c:yVal>
        </c:ser>
        <c:axId val="50020001"/>
        <c:axId val="50020002"/>
      </c:scatterChart>
      <c:valAx>
        <c:axId val="50020001"/>
        <c:scaling>
          <c:orientation val="minMax"/>
          <c:max val="30"/>
          <c:min val="-3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Horizontal distance (ft)</a:t>
                </a:r>
              </a:p>
            </c:rich>
          </c:tx>
          <c:layout/>
        </c:title>
        <c:numFmt formatCode="General" sourceLinked="1"/>
        <c:tickLblPos val="nextTo"/>
        <c:crossAx val="50020002"/>
        <c:crosses val="min"/>
        <c:crossBetween val="midCat"/>
        <c:majorUnit val="5"/>
      </c:valAx>
      <c:valAx>
        <c:axId val="50020002"/>
        <c:scaling>
          <c:orientation val="minMax"/>
          <c:max val="30"/>
          <c:min val="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Height (ft)</a:t>
                </a:r>
              </a:p>
            </c:rich>
          </c:tx>
          <c:layout/>
        </c:title>
        <c:numFmt formatCode="General" sourceLinked="1"/>
        <c:tickLblPos val="nextTo"/>
        <c:crossAx val="50020001"/>
        <c:crosses val="min"/>
        <c:crossBetween val="midCat"/>
        <c:majorUnit val="5"/>
      </c:valAx>
      <c:spPr>
        <a:ln>
          <a:solidFill>
            <a:srgbClr val="BFBFBF"/>
          </a:solidFill>
        </a:ln>
      </c:spPr>
    </c:plotArea>
    <c:legend>
      <c:legendPos val="b"/>
      <c:layout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4</xdr:row>
      <xdr:rowOff>47625</xdr:rowOff>
    </xdr:from>
    <xdr:to>
      <xdr:col>11</xdr:col>
      <xdr:colOff>619125</xdr:colOff>
      <xdr:row>23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17</xdr:row>
      <xdr:rowOff>47625</xdr:rowOff>
    </xdr:from>
    <xdr:to>
      <xdr:col>11</xdr:col>
      <xdr:colOff>914400</xdr:colOff>
      <xdr:row>41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2"/>
  <sheetViews>
    <sheetView showGridLines="0" tabSelected="1" workbookViewId="0"/>
  </sheetViews>
  <sheetFormatPr defaultRowHeight="15"/>
  <cols>
    <col min="1" max="1" width="3.7109375" customWidth="1"/>
    <col min="2" max="2" width="30.7109375" customWidth="1"/>
    <col min="3" max="3" width="17.7109375" customWidth="1"/>
    <col min="4" max="4" width="4.7109375" customWidth="1"/>
    <col min="5" max="6" width="22.7109375" customWidth="1"/>
    <col min="7" max="7" width="3.7109375" customWidth="1"/>
    <col min="8" max="14" width="12.7109375" customWidth="1"/>
  </cols>
  <sheetData>
    <row r="2" spans="2:6" ht="28" customHeight="1">
      <c r="B2" s="1" t="s">
        <v>0</v>
      </c>
      <c r="C2" s="1"/>
      <c r="D2" s="1"/>
      <c r="E2" s="1"/>
      <c r="F2" s="1"/>
    </row>
    <row r="3" spans="2:6">
      <c r="B3" s="2" t="s">
        <v>1</v>
      </c>
      <c r="C3" s="2"/>
      <c r="D3" s="2"/>
      <c r="E3" s="2"/>
      <c r="F3" s="2"/>
    </row>
    <row r="5" spans="2:6">
      <c r="B5" s="3" t="s">
        <v>2</v>
      </c>
      <c r="C5" s="3"/>
      <c r="E5" s="3" t="s">
        <v>34</v>
      </c>
      <c r="F5" s="3"/>
    </row>
    <row r="6" spans="2:6">
      <c r="B6" s="4" t="s">
        <v>3</v>
      </c>
      <c r="C6" s="5" t="s">
        <v>4</v>
      </c>
    </row>
    <row r="7" spans="2:6">
      <c r="B7" s="6" t="s">
        <v>5</v>
      </c>
      <c r="C7" s="7">
        <v>8.5</v>
      </c>
    </row>
    <row r="8" spans="2:6">
      <c r="B8" s="6" t="s">
        <v>6</v>
      </c>
      <c r="C8" s="7">
        <v>24</v>
      </c>
    </row>
    <row r="9" spans="2:6">
      <c r="B9" s="6" t="s">
        <v>7</v>
      </c>
      <c r="C9" s="7">
        <v>7</v>
      </c>
    </row>
    <row r="10" spans="2:6">
      <c r="B10" s="6" t="s">
        <v>8</v>
      </c>
      <c r="C10" s="7">
        <v>12</v>
      </c>
    </row>
    <row r="11" spans="2:6">
      <c r="B11" s="6" t="s">
        <v>9</v>
      </c>
      <c r="C11" s="7">
        <v>12</v>
      </c>
    </row>
    <row r="12" spans="2:6">
      <c r="B12" s="6" t="s">
        <v>10</v>
      </c>
      <c r="C12" s="7">
        <v>12</v>
      </c>
    </row>
    <row r="14" spans="2:6">
      <c r="B14" s="3" t="s">
        <v>11</v>
      </c>
      <c r="C14" s="3"/>
    </row>
    <row r="15" spans="2:6">
      <c r="B15" s="6" t="s">
        <v>12</v>
      </c>
      <c r="C15" s="8">
        <f>IFERROR(C9/C10,0)</f>
        <v>0.5833333333333334</v>
      </c>
    </row>
    <row r="16" spans="2:6">
      <c r="B16" s="6" t="s">
        <v>13</v>
      </c>
      <c r="C16" s="9">
        <f>IF(C6="Solve Width from Midpoint",IF(C15=0,0,4*(C11-C7)/C15),C8)</f>
        <v>24.0</v>
      </c>
    </row>
    <row r="17" spans="2:6">
      <c r="B17" s="6" t="s">
        <v>14</v>
      </c>
      <c r="C17" s="9">
        <f>C16/2</f>
        <v>12.0</v>
      </c>
    </row>
    <row r="18" spans="2:6">
      <c r="B18" s="6" t="s">
        <v>15</v>
      </c>
      <c r="C18" s="9">
        <f>C17*C15</f>
        <v>7.0</v>
      </c>
    </row>
    <row r="19" spans="2:6">
      <c r="B19" s="6" t="s">
        <v>16</v>
      </c>
      <c r="C19" s="9">
        <f>C18/2</f>
        <v>3.5</v>
      </c>
    </row>
    <row r="20" spans="2:6">
      <c r="B20" s="6" t="s">
        <v>17</v>
      </c>
      <c r="C20" s="10">
        <f>C7+C19</f>
        <v>12.0</v>
      </c>
    </row>
    <row r="21" spans="2:6">
      <c r="B21" s="6" t="s">
        <v>18</v>
      </c>
      <c r="C21" s="10">
        <f>C7+C18</f>
        <v>15.5</v>
      </c>
    </row>
    <row r="22" spans="2:6">
      <c r="B22" s="6" t="s">
        <v>19</v>
      </c>
      <c r="C22" s="9">
        <f>SQRT(C17^2+C18^2)</f>
        <v>13.892443989449804</v>
      </c>
    </row>
    <row r="23" spans="2:6">
      <c r="B23" s="6" t="s">
        <v>20</v>
      </c>
      <c r="C23" s="9">
        <f>C12-C15*C16/4</f>
        <v>8.5</v>
      </c>
    </row>
    <row r="24" spans="2:6">
      <c r="B24" s="6" t="s">
        <v>21</v>
      </c>
      <c r="C24" s="9">
        <f>IF(C15=0,0,MAX(0,4*(C12-C7)/C15))</f>
        <v>24.0</v>
      </c>
    </row>
    <row r="25" spans="2:6">
      <c r="B25" s="6" t="s">
        <v>22</v>
      </c>
      <c r="C25" s="11" t="str">
        <f>IF(C20&lt;=C12,"PASS","EXCEEDS LIMIT")</f>
        <v>PASS</v>
      </c>
    </row>
    <row r="26" spans="2:6">
      <c r="E26" s="12" t="s">
        <v>35</v>
      </c>
      <c r="F26" s="13">
        <f>C7</f>
        <v>8.5</v>
      </c>
    </row>
    <row r="27" spans="2:6">
      <c r="B27" s="3" t="s">
        <v>23</v>
      </c>
      <c r="C27" s="3"/>
      <c r="E27" s="12" t="s">
        <v>36</v>
      </c>
      <c r="F27" s="13">
        <f>C16</f>
        <v>24.0</v>
      </c>
    </row>
    <row r="28" spans="2:6">
      <c r="B28" s="6" t="s">
        <v>24</v>
      </c>
      <c r="C28" s="14" t="s">
        <v>25</v>
      </c>
      <c r="E28" s="12" t="s">
        <v>37</v>
      </c>
      <c r="F28" s="15" t="str">
        <f>TEXT(C9,"0.##")&amp;"/"&amp;TEXT(C10,"0.##")</f>
        <v>7/12</v>
      </c>
    </row>
    <row r="29" spans="2:6">
      <c r="B29" s="6" t="s">
        <v>26</v>
      </c>
      <c r="C29" s="14" t="s">
        <v>27</v>
      </c>
      <c r="E29" s="12" t="s">
        <v>38</v>
      </c>
      <c r="F29" s="13">
        <f>C20</f>
        <v>12.0</v>
      </c>
    </row>
    <row r="30" spans="2:6">
      <c r="B30" s="6" t="s">
        <v>28</v>
      </c>
      <c r="C30" s="14" t="s">
        <v>29</v>
      </c>
      <c r="E30" s="12" t="s">
        <v>39</v>
      </c>
      <c r="F30" s="13">
        <f>C21</f>
        <v>15.5</v>
      </c>
    </row>
    <row r="31" spans="2:6">
      <c r="B31" s="6" t="s">
        <v>30</v>
      </c>
      <c r="C31" s="14" t="s">
        <v>31</v>
      </c>
      <c r="E31" s="12" t="s">
        <v>40</v>
      </c>
      <c r="F31" s="13">
        <f>C12</f>
        <v>12.0</v>
      </c>
    </row>
    <row r="32" spans="2:6">
      <c r="B32" s="6" t="s">
        <v>32</v>
      </c>
      <c r="C32" s="14" t="s">
        <v>33</v>
      </c>
      <c r="E32" s="12" t="s">
        <v>41</v>
      </c>
      <c r="F32" s="15" t="str">
        <f>C25</f>
        <v>PASS</v>
      </c>
    </row>
  </sheetData>
  <mergeCells count="6">
    <mergeCell ref="B2:F2"/>
    <mergeCell ref="B3:F3"/>
    <mergeCell ref="B5:C5"/>
    <mergeCell ref="B14:C14"/>
    <mergeCell ref="B27:C27"/>
    <mergeCell ref="E5:F5"/>
  </mergeCells>
  <conditionalFormatting sqref="C25">
    <cfRule type="cellIs" dxfId="0" priority="1" operator="equal">
      <formula>"EXCEEDS LIMIT"</formula>
    </cfRule>
  </conditionalFormatting>
  <dataValidations count="1">
    <dataValidation type="list" allowBlank="1" showInputMessage="1" showErrorMessage="1" sqref="C6">
      <formula1>"Manual Width,Solve Width from Midpoint"</formula1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P44"/>
  <sheetViews>
    <sheetView showGridLines="0" workbookViewId="0"/>
  </sheetViews>
  <sheetFormatPr defaultRowHeight="15"/>
  <cols>
    <col min="1" max="1" width="3.7109375" customWidth="1"/>
    <col min="2" max="3" width="20.7109375" customWidth="1"/>
    <col min="4" max="4" width="3.7109375" customWidth="1"/>
    <col min="5" max="6" width="13.7109375" customWidth="1"/>
    <col min="7" max="7" width="3.7109375" customWidth="1"/>
    <col min="8" max="9" width="14.7109375" customWidth="1"/>
    <col min="10" max="10" width="3.7109375" customWidth="1"/>
    <col min="11" max="12" width="14.7109375" customWidth="1"/>
    <col min="13" max="16" width="12.7109375" customWidth="1"/>
  </cols>
  <sheetData>
    <row r="2" spans="2:16" ht="28" customHeight="1">
      <c r="B2" s="1" t="s">
        <v>42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>
      <c r="B3" s="2" t="s">
        <v>43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>
      <c r="H4" s="3" t="s">
        <v>45</v>
      </c>
      <c r="I4" s="3"/>
      <c r="K4" s="3" t="s">
        <v>48</v>
      </c>
      <c r="L4" s="3"/>
    </row>
    <row r="5" spans="2:16">
      <c r="B5" s="12" t="s">
        <v>35</v>
      </c>
      <c r="C5" s="13">
        <f>'Roof Calculator'!C7</f>
        <v>8.5</v>
      </c>
      <c r="H5" s="16" t="s">
        <v>46</v>
      </c>
      <c r="I5" s="16" t="s">
        <v>47</v>
      </c>
      <c r="K5" s="16" t="s">
        <v>46</v>
      </c>
      <c r="L5" s="16" t="s">
        <v>47</v>
      </c>
    </row>
    <row r="6" spans="2:16">
      <c r="B6" s="12" t="s">
        <v>36</v>
      </c>
      <c r="C6" s="13">
        <f>'Roof Calculator'!C16</f>
        <v>24.0</v>
      </c>
      <c r="H6" s="17">
        <f>-'Roof Calculator'!$C$16/2</f>
        <v>-12.0</v>
      </c>
      <c r="I6" s="17">
        <f>0</f>
        <v>0</v>
      </c>
      <c r="K6" s="17">
        <f>-'Roof Calculator'!$C$16/4</f>
        <v>-6.0</v>
      </c>
      <c r="L6" s="17">
        <f>'Roof Calculator'!$C$20</f>
        <v>12.0</v>
      </c>
    </row>
    <row r="7" spans="2:16">
      <c r="B7" s="12" t="s">
        <v>37</v>
      </c>
      <c r="C7" s="15" t="str">
        <f>TEXT('Roof Calculator'!C9,"0.##")&amp;"/"&amp;TEXT('Roof Calculator'!C10,"0.##")</f>
        <v>7/12</v>
      </c>
      <c r="H7" s="17">
        <f>-'Roof Calculator'!$C$16/2</f>
        <v>-12.0</v>
      </c>
      <c r="I7" s="17">
        <f>'Roof Calculator'!$C$7</f>
        <v>8.5</v>
      </c>
      <c r="K7" s="17">
        <f>'Roof Calculator'!$C$16/4</f>
        <v>6.0</v>
      </c>
      <c r="L7" s="17">
        <f>'Roof Calculator'!$C$20</f>
        <v>12.0</v>
      </c>
    </row>
    <row r="8" spans="2:16">
      <c r="B8" s="12" t="s">
        <v>38</v>
      </c>
      <c r="C8" s="13">
        <f>'Roof Calculator'!C20</f>
        <v>12.0</v>
      </c>
      <c r="H8" s="17">
        <f>0</f>
        <v>0</v>
      </c>
      <c r="I8" s="17">
        <f>'Roof Calculator'!$C$21</f>
        <v>15.5</v>
      </c>
    </row>
    <row r="9" spans="2:16">
      <c r="B9" s="12" t="s">
        <v>39</v>
      </c>
      <c r="C9" s="13">
        <f>'Roof Calculator'!C21</f>
        <v>15.5</v>
      </c>
      <c r="H9" s="17">
        <f>'Roof Calculator'!$C$16/2</f>
        <v>12.0</v>
      </c>
      <c r="I9" s="17">
        <f>'Roof Calculator'!$C$7</f>
        <v>8.5</v>
      </c>
      <c r="K9" s="18" t="s">
        <v>49</v>
      </c>
      <c r="L9" s="18" t="s">
        <v>50</v>
      </c>
    </row>
    <row r="10" spans="2:16">
      <c r="B10" s="12" t="s">
        <v>40</v>
      </c>
      <c r="C10" s="13">
        <f>'Roof Calculator'!C12</f>
        <v>12.0</v>
      </c>
      <c r="H10" s="17">
        <f>'Roof Calculator'!$C$16/2</f>
        <v>12.0</v>
      </c>
      <c r="I10" s="17">
        <f>0</f>
        <v>0</v>
      </c>
      <c r="K10" s="17">
        <v>-30</v>
      </c>
      <c r="L10" s="17">
        <f>'Roof Calculator'!$C$12</f>
        <v>12.0</v>
      </c>
    </row>
    <row r="11" spans="2:16">
      <c r="B11" s="12" t="s">
        <v>44</v>
      </c>
      <c r="C11" s="15" t="str">
        <f>'Roof Calculator'!C25</f>
        <v>PASS</v>
      </c>
      <c r="H11" s="17">
        <f>-'Roof Calculator'!$C$16/2</f>
        <v>-12.0</v>
      </c>
      <c r="I11" s="17">
        <f>0</f>
        <v>0</v>
      </c>
      <c r="K11" s="17">
        <v>30</v>
      </c>
      <c r="L11" s="17">
        <f>'Roof Calculator'!$C$12</f>
        <v>12.0</v>
      </c>
    </row>
    <row r="13" spans="2:16">
      <c r="K13" s="18" t="s">
        <v>51</v>
      </c>
      <c r="L13" s="18" t="s">
        <v>52</v>
      </c>
    </row>
    <row r="14" spans="2:16">
      <c r="K14" s="17">
        <f>-'Roof Calculator'!$C$16/2</f>
        <v>-12.0</v>
      </c>
      <c r="L14" s="17">
        <f>'Roof Calculator'!$C$7</f>
        <v>8.5</v>
      </c>
    </row>
    <row r="15" spans="2:16">
      <c r="K15" s="17">
        <f>'Roof Calculator'!$C$16/2</f>
        <v>12.0</v>
      </c>
      <c r="L15" s="17">
        <f>'Roof Calculator'!$C$7</f>
        <v>8.5</v>
      </c>
    </row>
    <row r="43" spans="2:16">
      <c r="B43" s="19" t="s">
        <v>53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</row>
    <row r="44" spans="2:16"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</sheetData>
  <mergeCells count="5">
    <mergeCell ref="B2:P2"/>
    <mergeCell ref="B3:P3"/>
    <mergeCell ref="H4:I4"/>
    <mergeCell ref="K4:L4"/>
    <mergeCell ref="B43:P4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F22"/>
  <sheetViews>
    <sheetView showGridLines="0" workbookViewId="0"/>
  </sheetViews>
  <sheetFormatPr defaultRowHeight="15"/>
  <cols>
    <col min="1" max="1" width="3.7109375" customWidth="1"/>
    <col min="2" max="6" width="22.7109375" customWidth="1"/>
  </cols>
  <sheetData>
    <row r="2" spans="2:6">
      <c r="B2" s="1" t="s">
        <v>54</v>
      </c>
      <c r="C2" s="1"/>
      <c r="D2" s="1"/>
      <c r="E2" s="1"/>
      <c r="F2" s="1"/>
    </row>
    <row r="3" spans="2:6">
      <c r="B3" s="2" t="s">
        <v>55</v>
      </c>
      <c r="C3" s="2"/>
      <c r="D3" s="2"/>
      <c r="E3" s="2"/>
      <c r="F3" s="2"/>
    </row>
    <row r="5" spans="2:6">
      <c r="B5" s="20" t="s">
        <v>56</v>
      </c>
      <c r="C5" s="20" t="s">
        <v>57</v>
      </c>
      <c r="D5" s="20" t="s">
        <v>58</v>
      </c>
      <c r="E5" s="20" t="s">
        <v>59</v>
      </c>
      <c r="F5" s="20" t="s">
        <v>37</v>
      </c>
    </row>
    <row r="6" spans="2:6">
      <c r="B6" s="21">
        <v>6</v>
      </c>
      <c r="C6" s="22">
        <f>MAX(0,4*('Roof Calculator'!$C$12-B6)/'Roof Calculator'!$C$15)</f>
        <v>41.14285714285714</v>
      </c>
      <c r="D6" s="22">
        <f>B6+C6*'Roof Calculator'!$C$15/4</f>
        <v>12.0</v>
      </c>
      <c r="E6" s="22">
        <f>B6+C6*'Roof Calculator'!$C$15/2</f>
        <v>18.0</v>
      </c>
      <c r="F6" s="6" t="str">
        <f>TEXT('Roof Calculator'!$C$9,"0.##")&amp;"/"&amp;TEXT('Roof Calculator'!$C$10,"0.##")</f>
        <v>7/12</v>
      </c>
    </row>
    <row r="7" spans="2:6">
      <c r="B7" s="21">
        <v>6.5</v>
      </c>
      <c r="C7" s="22">
        <f>MAX(0,4*('Roof Calculator'!$C$12-B7)/'Roof Calculator'!$C$15)</f>
        <v>37.714285714285715</v>
      </c>
      <c r="D7" s="22">
        <f>B7+C7*'Roof Calculator'!$C$15/4</f>
        <v>12.0</v>
      </c>
      <c r="E7" s="22">
        <f>B7+C7*'Roof Calculator'!$C$15/2</f>
        <v>17.5</v>
      </c>
      <c r="F7" s="6" t="str">
        <f>TEXT('Roof Calculator'!$C$9,"0.##")&amp;"/"&amp;TEXT('Roof Calculator'!$C$10,"0.##")</f>
        <v>7/12</v>
      </c>
    </row>
    <row r="8" spans="2:6">
      <c r="B8" s="21">
        <v>7</v>
      </c>
      <c r="C8" s="22">
        <f>MAX(0,4*('Roof Calculator'!$C$12-B8)/'Roof Calculator'!$C$15)</f>
        <v>34.285714285714285</v>
      </c>
      <c r="D8" s="22">
        <f>B8+C8*'Roof Calculator'!$C$15/4</f>
        <v>12.0</v>
      </c>
      <c r="E8" s="22">
        <f>B8+C8*'Roof Calculator'!$C$15/2</f>
        <v>17.0</v>
      </c>
      <c r="F8" s="6" t="str">
        <f>TEXT('Roof Calculator'!$C$9,"0.##")&amp;"/"&amp;TEXT('Roof Calculator'!$C$10,"0.##")</f>
        <v>7/12</v>
      </c>
    </row>
    <row r="9" spans="2:6">
      <c r="B9" s="21">
        <v>7.5</v>
      </c>
      <c r="C9" s="22">
        <f>MAX(0,4*('Roof Calculator'!$C$12-B9)/'Roof Calculator'!$C$15)</f>
        <v>30.857142857142854</v>
      </c>
      <c r="D9" s="22">
        <f>B9+C9*'Roof Calculator'!$C$15/4</f>
        <v>12.0</v>
      </c>
      <c r="E9" s="22">
        <f>B9+C9*'Roof Calculator'!$C$15/2</f>
        <v>16.5</v>
      </c>
      <c r="F9" s="6" t="str">
        <f>TEXT('Roof Calculator'!$C$9,"0.##")&amp;"/"&amp;TEXT('Roof Calculator'!$C$10,"0.##")</f>
        <v>7/12</v>
      </c>
    </row>
    <row r="10" spans="2:6">
      <c r="B10" s="21">
        <v>8</v>
      </c>
      <c r="C10" s="22">
        <f>MAX(0,4*('Roof Calculator'!$C$12-B10)/'Roof Calculator'!$C$15)</f>
        <v>27.428571428571427</v>
      </c>
      <c r="D10" s="22">
        <f>B10+C10*'Roof Calculator'!$C$15/4</f>
        <v>12.0</v>
      </c>
      <c r="E10" s="22">
        <f>B10+C10*'Roof Calculator'!$C$15/2</f>
        <v>16.0</v>
      </c>
      <c r="F10" s="6" t="str">
        <f>TEXT('Roof Calculator'!$C$9,"0.##")&amp;"/"&amp;TEXT('Roof Calculator'!$C$10,"0.##")</f>
        <v>7/12</v>
      </c>
    </row>
    <row r="11" spans="2:6">
      <c r="B11" s="21">
        <v>8.5</v>
      </c>
      <c r="C11" s="22">
        <f>MAX(0,4*('Roof Calculator'!$C$12-B11)/'Roof Calculator'!$C$15)</f>
        <v>24.0</v>
      </c>
      <c r="D11" s="22">
        <f>B11+C11*'Roof Calculator'!$C$15/4</f>
        <v>12.0</v>
      </c>
      <c r="E11" s="22">
        <f>B11+C11*'Roof Calculator'!$C$15/2</f>
        <v>15.5</v>
      </c>
      <c r="F11" s="6" t="str">
        <f>TEXT('Roof Calculator'!$C$9,"0.##")&amp;"/"&amp;TEXT('Roof Calculator'!$C$10,"0.##")</f>
        <v>7/12</v>
      </c>
    </row>
    <row r="12" spans="2:6">
      <c r="B12" s="21">
        <v>9</v>
      </c>
      <c r="C12" s="22">
        <f>MAX(0,4*('Roof Calculator'!$C$12-B12)/'Roof Calculator'!$C$15)</f>
        <v>20.57142857142857</v>
      </c>
      <c r="D12" s="22">
        <f>B12+C12*'Roof Calculator'!$C$15/4</f>
        <v>12.0</v>
      </c>
      <c r="E12" s="22">
        <f>B12+C12*'Roof Calculator'!$C$15/2</f>
        <v>15.0</v>
      </c>
      <c r="F12" s="6" t="str">
        <f>TEXT('Roof Calculator'!$C$9,"0.##")&amp;"/"&amp;TEXT('Roof Calculator'!$C$10,"0.##")</f>
        <v>7/12</v>
      </c>
    </row>
    <row r="13" spans="2:6">
      <c r="B13" s="21">
        <v>9.5</v>
      </c>
      <c r="C13" s="22">
        <f>MAX(0,4*('Roof Calculator'!$C$12-B13)/'Roof Calculator'!$C$15)</f>
        <v>17.142857142857142</v>
      </c>
      <c r="D13" s="22">
        <f>B13+C13*'Roof Calculator'!$C$15/4</f>
        <v>12.0</v>
      </c>
      <c r="E13" s="22">
        <f>B13+C13*'Roof Calculator'!$C$15/2</f>
        <v>14.5</v>
      </c>
      <c r="F13" s="6" t="str">
        <f>TEXT('Roof Calculator'!$C$9,"0.##")&amp;"/"&amp;TEXT('Roof Calculator'!$C$10,"0.##")</f>
        <v>7/12</v>
      </c>
    </row>
    <row r="14" spans="2:6">
      <c r="B14" s="21">
        <v>10</v>
      </c>
      <c r="C14" s="22">
        <f>MAX(0,4*('Roof Calculator'!$C$12-B14)/'Roof Calculator'!$C$15)</f>
        <v>13.714285714285714</v>
      </c>
      <c r="D14" s="22">
        <f>B14+C14*'Roof Calculator'!$C$15/4</f>
        <v>12.0</v>
      </c>
      <c r="E14" s="22">
        <f>B14+C14*'Roof Calculator'!$C$15/2</f>
        <v>14.0</v>
      </c>
      <c r="F14" s="6" t="str">
        <f>TEXT('Roof Calculator'!$C$9,"0.##")&amp;"/"&amp;TEXT('Roof Calculator'!$C$10,"0.##")</f>
        <v>7/12</v>
      </c>
    </row>
    <row r="15" spans="2:6">
      <c r="B15" s="21">
        <v>10.5</v>
      </c>
      <c r="C15" s="22">
        <f>MAX(0,4*('Roof Calculator'!$C$12-B15)/'Roof Calculator'!$C$15)</f>
        <v>10.285714285714285</v>
      </c>
      <c r="D15" s="22">
        <f>B15+C15*'Roof Calculator'!$C$15/4</f>
        <v>12.0</v>
      </c>
      <c r="E15" s="22">
        <f>B15+C15*'Roof Calculator'!$C$15/2</f>
        <v>13.5</v>
      </c>
      <c r="F15" s="6" t="str">
        <f>TEXT('Roof Calculator'!$C$9,"0.##")&amp;"/"&amp;TEXT('Roof Calculator'!$C$10,"0.##")</f>
        <v>7/12</v>
      </c>
    </row>
    <row r="16" spans="2:6">
      <c r="B16" s="21">
        <v>11</v>
      </c>
      <c r="C16" s="22">
        <f>MAX(0,4*('Roof Calculator'!$C$12-B16)/'Roof Calculator'!$C$15)</f>
        <v>6.857142857142857</v>
      </c>
      <c r="D16" s="22">
        <f>B16+C16*'Roof Calculator'!$C$15/4</f>
        <v>12.0</v>
      </c>
      <c r="E16" s="22">
        <f>B16+C16*'Roof Calculator'!$C$15/2</f>
        <v>13.0</v>
      </c>
      <c r="F16" s="6" t="str">
        <f>TEXT('Roof Calculator'!$C$9,"0.##")&amp;"/"&amp;TEXT('Roof Calculator'!$C$10,"0.##")</f>
        <v>7/12</v>
      </c>
    </row>
    <row r="17" spans="2:6">
      <c r="B17" s="21">
        <v>11.5</v>
      </c>
      <c r="C17" s="22">
        <f>MAX(0,4*('Roof Calculator'!$C$12-B17)/'Roof Calculator'!$C$15)</f>
        <v>3.4285714285714284</v>
      </c>
      <c r="D17" s="22">
        <f>B17+C17*'Roof Calculator'!$C$15/4</f>
        <v>12.0</v>
      </c>
      <c r="E17" s="22">
        <f>B17+C17*'Roof Calculator'!$C$15/2</f>
        <v>12.5</v>
      </c>
      <c r="F17" s="6" t="str">
        <f>TEXT('Roof Calculator'!$C$9,"0.##")&amp;"/"&amp;TEXT('Roof Calculator'!$C$10,"0.##")</f>
        <v>7/12</v>
      </c>
    </row>
    <row r="18" spans="2:6">
      <c r="B18" s="21">
        <v>12</v>
      </c>
      <c r="C18" s="22">
        <f>MAX(0,4*('Roof Calculator'!$C$12-B18)/'Roof Calculator'!$C$15)</f>
        <v>0</v>
      </c>
      <c r="D18" s="22">
        <f>B18+C18*'Roof Calculator'!$C$15/4</f>
        <v>12.0</v>
      </c>
      <c r="E18" s="22">
        <f>B18+C18*'Roof Calculator'!$C$15/2</f>
        <v>12.0</v>
      </c>
      <c r="F18" s="6" t="str">
        <f>TEXT('Roof Calculator'!$C$9,"0.##")&amp;"/"&amp;TEXT('Roof Calculator'!$C$10,"0.##")</f>
        <v>7/12</v>
      </c>
    </row>
    <row r="19" spans="2:6">
      <c r="B19" s="21">
        <v>12.5</v>
      </c>
      <c r="C19" s="22">
        <f>MAX(0,4*('Roof Calculator'!$C$12-B19)/'Roof Calculator'!$C$15)</f>
        <v>0</v>
      </c>
      <c r="D19" s="22">
        <f>B19+C19*'Roof Calculator'!$C$15/4</f>
        <v>12.5</v>
      </c>
      <c r="E19" s="22">
        <f>B19+C19*'Roof Calculator'!$C$15/2</f>
        <v>12.5</v>
      </c>
      <c r="F19" s="6" t="str">
        <f>TEXT('Roof Calculator'!$C$9,"0.##")&amp;"/"&amp;TEXT('Roof Calculator'!$C$10,"0.##")</f>
        <v>7/12</v>
      </c>
    </row>
    <row r="20" spans="2:6">
      <c r="B20" s="21">
        <v>13</v>
      </c>
      <c r="C20" s="22">
        <f>MAX(0,4*('Roof Calculator'!$C$12-B20)/'Roof Calculator'!$C$15)</f>
        <v>0</v>
      </c>
      <c r="D20" s="22">
        <f>B20+C20*'Roof Calculator'!$C$15/4</f>
        <v>13.0</v>
      </c>
      <c r="E20" s="22">
        <f>B20+C20*'Roof Calculator'!$C$15/2</f>
        <v>13.0</v>
      </c>
      <c r="F20" s="6" t="str">
        <f>TEXT('Roof Calculator'!$C$9,"0.##")&amp;"/"&amp;TEXT('Roof Calculator'!$C$10,"0.##")</f>
        <v>7/12</v>
      </c>
    </row>
    <row r="21" spans="2:6">
      <c r="B21" s="21">
        <v>13.5</v>
      </c>
      <c r="C21" s="22">
        <f>MAX(0,4*('Roof Calculator'!$C$12-B21)/'Roof Calculator'!$C$15)</f>
        <v>0</v>
      </c>
      <c r="D21" s="22">
        <f>B21+C21*'Roof Calculator'!$C$15/4</f>
        <v>13.5</v>
      </c>
      <c r="E21" s="22">
        <f>B21+C21*'Roof Calculator'!$C$15/2</f>
        <v>13.5</v>
      </c>
      <c r="F21" s="6" t="str">
        <f>TEXT('Roof Calculator'!$C$9,"0.##")&amp;"/"&amp;TEXT('Roof Calculator'!$C$10,"0.##")</f>
        <v>7/12</v>
      </c>
    </row>
    <row r="22" spans="2:6">
      <c r="B22" s="21">
        <v>14</v>
      </c>
      <c r="C22" s="22">
        <f>MAX(0,4*('Roof Calculator'!$C$12-B22)/'Roof Calculator'!$C$15)</f>
        <v>0</v>
      </c>
      <c r="D22" s="22">
        <f>B22+C22*'Roof Calculator'!$C$15/4</f>
        <v>14.0</v>
      </c>
      <c r="E22" s="22">
        <f>B22+C22*'Roof Calculator'!$C$15/2</f>
        <v>14.0</v>
      </c>
      <c r="F22" s="6" t="str">
        <f>TEXT('Roof Calculator'!$C$9,"0.##")&amp;"/"&amp;TEXT('Roof Calculator'!$C$10,"0.##")</f>
        <v>7/12</v>
      </c>
    </row>
  </sheetData>
  <mergeCells count="2">
    <mergeCell ref="B2:F2"/>
    <mergeCell ref="B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C10"/>
  <sheetViews>
    <sheetView showGridLines="0" workbookViewId="0"/>
  </sheetViews>
  <sheetFormatPr defaultRowHeight="15"/>
  <cols>
    <col min="1" max="1" width="3.7109375" customWidth="1"/>
    <col min="2" max="2" width="28.7109375" customWidth="1"/>
    <col min="3" max="3" width="90.7109375" customWidth="1"/>
  </cols>
  <sheetData>
    <row r="2" spans="2:3">
      <c r="B2" s="1" t="s">
        <v>60</v>
      </c>
      <c r="C2" s="1"/>
    </row>
    <row r="5" spans="2:3" ht="36" customHeight="1">
      <c r="B5" s="12" t="s">
        <v>61</v>
      </c>
      <c r="C5" s="19" t="s">
        <v>62</v>
      </c>
    </row>
    <row r="6" spans="2:3" ht="36" customHeight="1">
      <c r="B6" s="12" t="s">
        <v>63</v>
      </c>
      <c r="C6" s="19" t="s">
        <v>64</v>
      </c>
    </row>
    <row r="7" spans="2:3" ht="36" customHeight="1">
      <c r="B7" s="12" t="s">
        <v>65</v>
      </c>
      <c r="C7" s="19" t="s">
        <v>66</v>
      </c>
    </row>
    <row r="8" spans="2:3" ht="36" customHeight="1">
      <c r="B8" s="12" t="s">
        <v>67</v>
      </c>
      <c r="C8" s="19" t="s">
        <v>68</v>
      </c>
    </row>
    <row r="9" spans="2:3" ht="36" customHeight="1">
      <c r="B9" s="12" t="s">
        <v>69</v>
      </c>
      <c r="C9" s="19" t="s">
        <v>70</v>
      </c>
    </row>
    <row r="10" spans="2:3" ht="36" customHeight="1">
      <c r="B10" s="12" t="s">
        <v>71</v>
      </c>
      <c r="C10" s="19" t="s">
        <v>72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Roof Calculator</vt:lpstr>
      <vt:lpstr>Profile View</vt:lpstr>
      <vt:lpstr>Sensitivity Table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Gable Roof Profile Calculator</dc:title>
  <dc:subject>Editable roof geometry calculator with linked XY profile chart</dc:subject>
  <dc:creator>OpenAI</dc:creator>
  <cp:lastModifiedBy>OpenAI</cp:lastModifiedBy>
  <dcterms:created xsi:type="dcterms:W3CDTF">2026-08-10T21:02:21Z</dcterms:created>
  <dcterms:modified xsi:type="dcterms:W3CDTF">2026-08-10T21:02:21Z</dcterms:modified>
</cp:coreProperties>
</file>